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PkSEvD2rzBHdOXRhAoJKdv4mWpS8CENz5Qxy+4StB/Q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<sst xmlns="http://schemas.openxmlformats.org/spreadsheetml/2006/main" count="56" uniqueCount="55">
  <si>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</si>
  <si>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</si>
  <si>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</si>
  <si>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</si>
  <si>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</si>
  <si>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</si>
  <si>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</si>
  <si>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</si>
  <si>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</si>
  <si>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</si>
  <si>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</si>
  <si>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</si>
  <si>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</si>
  <si>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</si>
  <si>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</si>
  <si>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</si>
  <si>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</si>
  <si>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</si>
  <si>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</si>
  <si>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</si>
  <si>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</si>
  <si>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</si>
  <si>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Prestación de servicios de apoyo a la gestión de un (a) experto(a) en diferentes técnicas orfebres, casting, manejo de herramientas, resinas y fibras para el proyecto cofinanciado en el Convenio IM-29-2023, en el marco del proyecto Impulsa Meta.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</si>
  <si>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</si>
  <si>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</si>
  <si>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</si>
  <si>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</si>
  <si>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</si>
  <si>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</si>
  <si>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</si>
  <si>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</si>
  <si>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</si>
  <si>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</si>
  <si>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</si>
  <si>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</si>
  <si>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</si>
  <si>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</si>
  <si>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</si>
  <si>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</si>
  <si>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>67012032
CALI</t>
  </si>
  <si>
    <t>ANDREA GOMEZ MARTINEZ</t>
  </si>
  <si>
    <t>1. Desarrollo de conocimientos en orfebrería y casting
2. Entrega de manuales de producción 
3. Capacitaciones finalizadas demostrando la creación del producto final.
4. Entrega de técnicas de producción e implementación 
5. Presentar un informe mensual de actividades incluyendo anexos y soportes.
6. Realizar el correcto archivo documental físico y digital en la plataforma DRIVE del proyecto.
7. Encontrarse al día por concepto de seguridad social, ARL y prestaciones sociales para el pago (Cuando aplique).
8. Las demás actividades que le sean solicitadas de acuerdo con el objeto contractual.</t>
  </si>
  <si>
    <t xml:space="preserve">1. Documentación fotográfica del proceso de capacitación y aprendizaje 
2. Manuales de producción </t>
  </si>
  <si>
    <t>MES</t>
  </si>
  <si>
    <t>Se realizará un primer y único pago por valor de $4.500.000 a la entrega de Documentación fotográfica del proceso de capacitación y aprendizaje, y manuales de producción, previa presentación de informe de actividades ejecutadas, informe de supervisión y acreditar los pagos al Sistema Integral de Seguridad Social y Aportes Parafiscales.
Para el pago, se deberá suscribir la respectiva acta de terminación firmada por las partes, y los demás soportes (previa presentación de constancia de haber prestado el servicio a satisfacción, acreditación de pagos a salud, pensión y ARL)."</t>
  </si>
  <si>
    <t>FECHA DE INICIO DE SOLICITUD:</t>
  </si>
  <si>
    <t>FECHA DE FINALIZACION DE SOLICITUD:</t>
  </si>
  <si>
    <t xml:space="preserve">NOMBRE Y CC SUPERVISOR DEL CONTRATO </t>
  </si>
  <si>
    <t>MARIA ALEJANDRA VELASQUEZ LOPEZ</t>
  </si>
  <si>
    <t>NOMBRE DE QUIEN SOLICITA</t>
  </si>
  <si>
    <t>JANETH ROJAS</t>
  </si>
  <si>
    <t>CARGO DE QUIEN SOLICITA</t>
  </si>
  <si>
    <t>ASESOR TÉCNICO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</si>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</sst>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d/mm/yyyy"/>
    <numFmt numFmtId="165" formatCode="d/m/yyyy"/>
    <numFmt numFmtId="166" formatCode="_-&quot;$&quot;\ * #,##0.00_-;\-&quot;$&quot;\ * #,##0.00_-;_-&quot;$&quot;\ * &quot;-&quot;??_-;_-@"/>
    <numFmt numFmtId="167" formatCode="_-&quot;$&quot;* #,##0.00_-;\-&quot;$&quot;* #,##0.00_-;_-&quot;$&quot;* &quot;-&quot;_-;_-@"/>
    <numFmt numFmtId="168" formatCode="_-* #,##0_-;\-* #,##0_-;_-* &quot;-&quot;_-;_-@"/>
    <numFmt numFmtId="169" formatCode="_-&quot;$&quot;* #,##0_-;\-&quot;$&quot;* #,##0_-;_-&quot;$&quot;* &quot;-&quot;_-;_-@"/>
    <numFmt numFmtId="170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top" wrapText="1"/>
    </xf>
    <xf borderId="22" fillId="2" fontId="3" numFmtId="0" xfId="0" applyBorder="1" applyFont="1"/>
    <xf borderId="23" fillId="2" fontId="1" numFmtId="0" xfId="0" applyAlignment="1" applyBorder="1" applyFont="1">
      <alignment horizontal="center" vertical="center"/>
    </xf>
    <xf borderId="24" fillId="2" fontId="1" numFmtId="0" xfId="0" applyAlignment="1" applyBorder="1" applyFont="1">
      <alignment horizontal="center" shrinkToFit="0" vertical="center" wrapText="1"/>
    </xf>
    <xf borderId="25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5" xfId="0" applyAlignment="1" applyBorder="1" applyFont="1" applyNumberFormat="1">
      <alignment horizontal="center" readingOrder="0" vertical="center"/>
    </xf>
    <xf borderId="21" fillId="2" fontId="3" numFmtId="166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7" xfId="0" applyAlignment="1" applyBorder="1" applyFont="1" applyNumberFormat="1">
      <alignment horizontal="center" vertical="center"/>
    </xf>
    <xf borderId="26" fillId="2" fontId="1" numFmtId="0" xfId="0" applyAlignment="1" applyBorder="1" applyFont="1">
      <alignment horizontal="center" shrinkToFit="0" vertical="center" wrapText="1"/>
    </xf>
    <xf borderId="27" fillId="0" fontId="2" numFmtId="0" xfId="0" applyBorder="1" applyFont="1"/>
    <xf borderId="28" fillId="2" fontId="1" numFmtId="165" xfId="0" applyAlignment="1" applyBorder="1" applyFont="1" applyNumberFormat="1">
      <alignment horizontal="center" shrinkToFit="0" vertical="center" wrapText="1"/>
    </xf>
    <xf borderId="28" fillId="2" fontId="1" numFmtId="0" xfId="0" applyAlignment="1" applyBorder="1" applyFont="1">
      <alignment horizontal="center" shrinkToFit="0" vertical="center" wrapText="1"/>
    </xf>
    <xf borderId="28" fillId="2" fontId="1" numFmtId="165" xfId="0" applyAlignment="1" applyBorder="1" applyFont="1" applyNumberFormat="1">
      <alignment horizontal="center" readingOrder="0" shrinkToFit="0" vertical="center" wrapText="1"/>
    </xf>
    <xf borderId="28" fillId="2" fontId="3" numFmtId="0" xfId="0" applyAlignment="1" applyBorder="1" applyFont="1">
      <alignment horizontal="center"/>
    </xf>
    <xf borderId="28" fillId="2" fontId="3" numFmtId="168" xfId="0" applyAlignment="1" applyBorder="1" applyFont="1" applyNumberFormat="1">
      <alignment horizontal="center"/>
    </xf>
    <xf borderId="28" fillId="2" fontId="3" numFmtId="166" xfId="0" applyAlignment="1" applyBorder="1" applyFont="1" applyNumberFormat="1">
      <alignment horizontal="center"/>
    </xf>
    <xf borderId="29" fillId="2" fontId="3" numFmtId="169" xfId="0" applyAlignment="1" applyBorder="1" applyFont="1" applyNumberFormat="1">
      <alignment horizontal="center"/>
    </xf>
    <xf borderId="6" fillId="2" fontId="3" numFmtId="167" xfId="0" applyBorder="1" applyFont="1" applyNumberFormat="1"/>
    <xf borderId="9" fillId="2" fontId="3" numFmtId="0" xfId="0" applyAlignment="1" applyBorder="1" applyFont="1">
      <alignment horizontal="center" readingOrder="0" vertical="center"/>
    </xf>
    <xf borderId="30" fillId="2" fontId="1" numFmtId="0" xfId="0" applyAlignment="1" applyBorder="1" applyFont="1">
      <alignment horizontal="center" shrinkToFit="0" vertical="center" wrapText="1"/>
    </xf>
    <xf borderId="31" fillId="0" fontId="2" numFmtId="0" xfId="0" applyBorder="1" applyFont="1"/>
    <xf borderId="32" fillId="0" fontId="2" numFmtId="0" xfId="0" applyBorder="1" applyFont="1"/>
    <xf borderId="33" fillId="2" fontId="3" numFmtId="0" xfId="0" applyAlignment="1" applyBorder="1" applyFont="1">
      <alignment horizontal="center" vertical="center"/>
    </xf>
    <xf borderId="34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6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9" xfId="0" applyFont="1" applyNumberFormat="1"/>
    <xf borderId="0" fillId="0" fontId="3" numFmtId="167" xfId="0" applyFont="1" applyNumberFormat="1"/>
    <xf borderId="0" fillId="0" fontId="3" numFmtId="170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45133.0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28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9" t="s">
        <v>23</v>
      </c>
      <c r="B11" s="30" t="s">
        <v>24</v>
      </c>
      <c r="C11" s="30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1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16.0" customHeight="1">
      <c r="A12" s="32">
        <v>1.0</v>
      </c>
      <c r="B12" s="33" t="s">
        <v>38</v>
      </c>
      <c r="C12" s="32" t="s">
        <v>2</v>
      </c>
      <c r="D12" s="34" t="s">
        <v>39</v>
      </c>
      <c r="E12" s="33" t="s">
        <v>40</v>
      </c>
      <c r="F12" s="35" t="s">
        <v>41</v>
      </c>
      <c r="G12" s="35" t="s">
        <v>42</v>
      </c>
      <c r="H12" s="36">
        <v>45133.0</v>
      </c>
      <c r="I12" s="36">
        <v>45163.0</v>
      </c>
      <c r="J12" s="33">
        <v>1.0</v>
      </c>
      <c r="K12" s="32">
        <v>1.0</v>
      </c>
      <c r="L12" s="32" t="s">
        <v>43</v>
      </c>
      <c r="M12" s="37">
        <v>4500000.0</v>
      </c>
      <c r="N12" s="37">
        <v>4500000.0</v>
      </c>
      <c r="O12" s="38" t="s">
        <v>44</v>
      </c>
      <c r="P12" s="39">
        <f>+M12/30</f>
        <v>150000</v>
      </c>
      <c r="Q12" s="39"/>
      <c r="R12" s="40">
        <v>426666.0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t="48.0" customHeight="1">
      <c r="A13" s="41" t="s">
        <v>45</v>
      </c>
      <c r="B13" s="42"/>
      <c r="C13" s="43">
        <f>C5</f>
        <v>45133</v>
      </c>
      <c r="D13" s="44" t="s">
        <v>46</v>
      </c>
      <c r="E13" s="45">
        <v>45136.0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>
        <f>+R12-M12</f>
        <v>-4073334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23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51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2" t="s">
        <v>51</v>
      </c>
      <c r="B16" s="53"/>
      <c r="C16" s="53"/>
      <c r="D16" s="54"/>
      <c r="E16" s="55" t="s">
        <v>52</v>
      </c>
      <c r="F16" s="53"/>
      <c r="G16" s="53"/>
      <c r="H16" s="53"/>
      <c r="I16" s="53"/>
      <c r="J16" s="53"/>
      <c r="K16" s="53"/>
      <c r="L16" s="53"/>
      <c r="M16" s="53"/>
      <c r="N16" s="53"/>
      <c r="O16" s="5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7"/>
      <c r="F35" s="6"/>
      <c r="G35" s="6"/>
      <c r="H35" s="6"/>
      <c r="I35" s="6"/>
      <c r="J35" s="6"/>
      <c r="K35" s="6"/>
      <c r="L35" s="6"/>
      <c r="M35" s="6"/>
      <c r="N35" s="6"/>
      <c r="O35" s="5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7"/>
      <c r="F36" s="6"/>
      <c r="G36" s="6"/>
      <c r="H36" s="6"/>
      <c r="I36" s="6"/>
      <c r="J36" s="6"/>
      <c r="K36" s="6"/>
      <c r="L36" s="6"/>
      <c r="M36" s="6"/>
      <c r="N36" s="6"/>
      <c r="O36" s="5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7"/>
      <c r="F37" s="6"/>
      <c r="G37" s="6"/>
      <c r="H37" s="6"/>
      <c r="I37" s="6"/>
      <c r="J37" s="6"/>
      <c r="K37" s="6"/>
      <c r="L37" s="6"/>
      <c r="M37" s="6"/>
      <c r="N37" s="6"/>
      <c r="O37" s="5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7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7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7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7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7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7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7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7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7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7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7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7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7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7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7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7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7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7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7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7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7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7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7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7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7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7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7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7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7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7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7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7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7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7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7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7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7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7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7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7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7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7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7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7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7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7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7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7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7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7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7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7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7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7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7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7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7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7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7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7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7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7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7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7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7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7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7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7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7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7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7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7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7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7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7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7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7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7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7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7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7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7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7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7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7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7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7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7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7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7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7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7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7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7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7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7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7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7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7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7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7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7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7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7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7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7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7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7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7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7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7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7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7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7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7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7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7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7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7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7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7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7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7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7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7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7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7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7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7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7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7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7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7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7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7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7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7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7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7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7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7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7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7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7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7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7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7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7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7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7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7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7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7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7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7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7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7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7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7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7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7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7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7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7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7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7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7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7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7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7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7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7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7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7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7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7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7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7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7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7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7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7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7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9"/>
      <c r="B989" s="59"/>
      <c r="C989" s="59"/>
      <c r="D989" s="59"/>
      <c r="E989" s="60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</row>
    <row r="990">
      <c r="A990" s="59"/>
      <c r="B990" s="59"/>
      <c r="C990" s="59"/>
      <c r="D990" s="59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</row>
    <row r="991">
      <c r="A991" s="59"/>
      <c r="B991" s="59"/>
      <c r="C991" s="59"/>
      <c r="D991" s="59"/>
      <c r="E991" s="60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</row>
    <row r="992">
      <c r="A992" s="59"/>
      <c r="B992" s="59"/>
      <c r="C992" s="59"/>
      <c r="D992" s="59"/>
      <c r="E992" s="60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</row>
    <row r="993">
      <c r="A993" s="59"/>
      <c r="B993" s="59"/>
      <c r="C993" s="59"/>
      <c r="D993" s="59"/>
      <c r="E993" s="60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1">
        <f>+'SOLICITUD DE CONTRATO '!M12</f>
        <v>4500000</v>
      </c>
      <c r="B1" s="62">
        <f>+A1/30</f>
        <v>150000</v>
      </c>
    </row>
    <row r="2">
      <c r="B2" s="62">
        <f>+B1*23</f>
        <v>3450000</v>
      </c>
    </row>
    <row r="4">
      <c r="A4" s="61">
        <f>+A1*8</f>
        <v>36000000</v>
      </c>
      <c r="B4" s="63">
        <f>+A4+B2</f>
        <v>39450000</v>
      </c>
    </row>
    <row r="11">
      <c r="A11" s="64">
        <v>1.0</v>
      </c>
      <c r="B11" s="62">
        <f>(3634104/30)*24</f>
        <v>2907283.2</v>
      </c>
      <c r="C11" s="59" t="s">
        <v>53</v>
      </c>
    </row>
    <row r="12">
      <c r="A12" s="59"/>
      <c r="B12" s="62">
        <f>(3634104*8)</f>
        <v>29072832</v>
      </c>
      <c r="C12" s="59" t="s">
        <v>54</v>
      </c>
    </row>
    <row r="13">
      <c r="A13" s="59"/>
      <c r="B13" s="62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