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pOLOpZ+mNoIOzTSn6u93PIg3Hur7SEwDYZ80NLM+Yp0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<sst xmlns="http://schemas.openxmlformats.org/spreadsheetml/2006/main" count="56" uniqueCount="55">
  <si>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</si>
  <si>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</si>
  <si>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</si>
  <si>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</si>
  <si>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</si>
  <si>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</si>
  <si>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</si>
  <si>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</si>
  <si>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</si>
  <si>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</si>
  <si>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</si>
  <si>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</si>
  <si>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</si>
  <si>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</si>
  <si>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</si>
  <si>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</si>
  <si>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</si>
  <si>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</si>
  <si>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</si>
  <si>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</si>
  <si>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</si>
  <si>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</si>
  <si>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Prestación de servicios profesionales de un Ingeniero Industrial en la ejecución del convenio IM- 11- 2023 suscrito a la empresa Industrias de la Orinoquia SAS con NIT: 901.638.973-9 en el marco del proyecto Impulsa Meta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</si>
  <si>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</si>
  <si>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</si>
  <si>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</si>
  <si>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</si>
  <si>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</si>
  <si>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</si>
  <si>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</si>
  <si>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</si>
  <si>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</si>
  <si>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</si>
  <si>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</si>
  <si>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</si>
  <si>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</si>
  <si>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</si>
  <si>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</si>
  <si>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</si>
  <si>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 xml:space="preserve">
35262226 
Villaviencio</t>
  </si>
  <si>
    <t>AYZA YAMIR URBINA ANGARITA</t>
  </si>
  <si>
    <t>Supervisar actividades de los implicados en la ejecución del proyecto, ya sean internos de la empresa o personal externo contratado especificamente para el proyecto de innovación.
Diseño e implementacion del sistema de gestion de inocuidad de alimentos.
Tabla nutricional diseñada y culminada en documento.
Acciones de mejora del sistema.
Radicado ante el Invima para el registro correspondiente y cumplimiento a la Resolución 2674 de 2013.
Presentar un informe mensual de actividades incluyendo anexos y soportes.
Realizar el correcto archivo documental físico y digital en la plataforma DRIVE del proyecto.
Encontrarse al día por concepto de seguridad social, ARL y prestaciones sociales para el pago (Cuando aplique).
Las demás actividades que le sean solicitadas de acuerdo con el objeto contractual.</t>
  </si>
  <si>
    <t>Diseño de planta y equipos. (Planos) Diseño documental del sistema de gestión de inocuidad.  Realización de Primera auditoría, Documentación y registro de protocolo de producción de nuggets de la empresa .  Informe ejecutivo de tiempos y movimientos. Tabla nutricional diseñada y culminada en documento. Solicitud  Radicado ante el Invima para el registro correspondiente y cumplimiento a la Resolución 2674 de 2013
Sistema integrado de gestión de inocuidad documentado. Auditoría interna. 
Indicadores de gestión actualizados.</t>
  </si>
  <si>
    <t>MES</t>
  </si>
  <si>
    <t>Se realizarán tres pagos así: 
Pago 1: Un primer pago por valor de $4.166.666 a la entrega del diseño de planta y equipos. (Planos) diseño documental del sistema de gestión de inocuidad, previa presentación de informe de actividades ejecutadas, informe de supervisión y acreditar los pagos al Sistema Integral de Seguridad Social y Aportes Parafiscales.
Pago 2: Un segundo pago por valor de $4.166.667 a la realización de la primera auditoría, documentación y registro de protocolo de producción de nuggets de la empresa, previa presentación de informe de actividades ejecutadas, informe de supervisión y acreditar los pagos al Sistema Integral de Seguridad Social y Aportes Parafiscales.
Pago 3: Un tercer y último pago por valor de $4.166.667 a la entrega del Informe ejecutivo de tiempos y movimientos; tabla nutricional diseñada y culminada en documento; solicitud radicada ante el Invima para el registro correspondiente y cumplimiento a la Resolución 2674 de 2013; sistema integrado de gestión de inocuidad documentado; auditoría interna, indicadores de gestión actualizados, previa presentación de informe de actividades ejecutadas, informe de supervisión y acreditar los pagos al Sistema Integral de Seguridad Social y Aportes Parafiscales.
Para el  último pago, se deberá suscribir la respectiva acta de terminación firmada por las partes, y los demás soportes (previa presentación de constancia de haber prestado el servicio a satisfacción, acreditación de pagos a salud, pensión y ARL)</t>
  </si>
  <si>
    <t>FECHA DE INICIO DE SOLICITUD:</t>
  </si>
  <si>
    <t>FECHA DE FINALIZACION DE SOLICITUD:</t>
  </si>
  <si>
    <t xml:space="preserve">NOMBRE Y CC SUPERVISOR DEL CONTRATO </t>
  </si>
  <si>
    <t>MARIA ALEJANDRA VELASQUEZ LOPEZ</t>
  </si>
  <si>
    <t>NOMBRE DE QUIEN SOLICITA</t>
  </si>
  <si>
    <t>YOLIMA ZENITH AREVALO QUINTERO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</si>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</sst>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/m/yyyy"/>
    <numFmt numFmtId="165" formatCode="D/M/YYYY"/>
    <numFmt numFmtId="166" formatCode="_-&quot;$&quot;\ * #,##0.00_-;\-&quot;$&quot;\ * #,##0.00_-;_-&quot;$&quot;\ * &quot;-&quot;??_-;_-@"/>
    <numFmt numFmtId="167" formatCode="_-&quot;$&quot;* #,##0.00_-;\-&quot;$&quot;* #,##0.00_-;_-&quot;$&quot;* &quot;-&quot;_-;_-@"/>
    <numFmt numFmtId="168" formatCode="_-* #,##0_-;\-* #,##0_-;_-* &quot;-&quot;_-;_-@"/>
    <numFmt numFmtId="169" formatCode="_-&quot;$&quot;* #,##0_-;\-&quot;$&quot;* #,##0_-;_-&quot;$&quot;* &quot;-&quot;_-;_-@"/>
    <numFmt numFmtId="170" formatCode="_-&quot;$&quot;* #,##0.00_-;\-&quot;$&quot;* #,##0.00_-;_-&quot;$&quot;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2" fontId="3" numFmtId="165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vertical="center"/>
    </xf>
    <xf borderId="21" fillId="2" fontId="3" numFmtId="166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7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readingOrder="0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8" xfId="0" applyAlignment="1" applyBorder="1" applyFont="1" applyNumberFormat="1">
      <alignment horizontal="center"/>
    </xf>
    <xf borderId="27" fillId="2" fontId="3" numFmtId="166" xfId="0" applyAlignment="1" applyBorder="1" applyFont="1" applyNumberFormat="1">
      <alignment horizontal="center"/>
    </xf>
    <xf borderId="28" fillId="2" fontId="3" numFmtId="169" xfId="0" applyAlignment="1" applyBorder="1" applyFont="1" applyNumberFormat="1">
      <alignment horizontal="center"/>
    </xf>
    <xf borderId="6" fillId="2" fontId="3" numFmtId="167" xfId="0" applyBorder="1" applyFont="1" applyNumberFormat="1"/>
    <xf borderId="9" fillId="3" fontId="3" numFmtId="0" xfId="0" applyAlignment="1" applyBorder="1" applyFill="1" applyFont="1">
      <alignment horizontal="center"/>
    </xf>
    <xf borderId="29" fillId="3" fontId="3" numFmtId="0" xfId="0" applyAlignment="1" applyBorder="1" applyFont="1">
      <alignment horizontal="center"/>
    </xf>
    <xf borderId="30" fillId="0" fontId="2" numFmtId="0" xfId="0" applyBorder="1" applyFont="1"/>
    <xf borderId="31" fillId="0" fontId="2" numFmtId="0" xfId="0" applyBorder="1" applyFont="1"/>
    <xf borderId="32" fillId="2" fontId="1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34" fillId="0" fontId="2" numFmtId="0" xfId="0" applyBorder="1" applyFont="1"/>
    <xf borderId="35" fillId="3" fontId="3" numFmtId="0" xfId="0" applyAlignment="1" applyBorder="1" applyFont="1">
      <alignment horizontal="center"/>
    </xf>
    <xf borderId="36" fillId="0" fontId="2" numFmtId="0" xfId="0" applyBorder="1" applyFont="1"/>
    <xf borderId="37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6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9" xfId="0" applyFont="1" applyNumberFormat="1"/>
    <xf borderId="0" fillId="0" fontId="3" numFmtId="167" xfId="0" applyFont="1" applyNumberFormat="1"/>
    <xf borderId="0" fillId="0" fontId="3" numFmtId="17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9.57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45071.0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4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7" t="s">
        <v>23</v>
      </c>
      <c r="B11" s="28" t="s">
        <v>24</v>
      </c>
      <c r="C11" s="28" t="s">
        <v>25</v>
      </c>
      <c r="D11" s="28" t="s">
        <v>26</v>
      </c>
      <c r="E11" s="28" t="s">
        <v>27</v>
      </c>
      <c r="F11" s="28" t="s">
        <v>28</v>
      </c>
      <c r="G11" s="28" t="s">
        <v>29</v>
      </c>
      <c r="H11" s="28" t="s">
        <v>30</v>
      </c>
      <c r="I11" s="28" t="s">
        <v>31</v>
      </c>
      <c r="J11" s="28" t="s">
        <v>32</v>
      </c>
      <c r="K11" s="28" t="s">
        <v>33</v>
      </c>
      <c r="L11" s="28" t="s">
        <v>34</v>
      </c>
      <c r="M11" s="28" t="s">
        <v>35</v>
      </c>
      <c r="N11" s="28" t="s">
        <v>36</v>
      </c>
      <c r="O11" s="29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53.0" customHeight="1">
      <c r="A12" s="30">
        <v>1.0</v>
      </c>
      <c r="B12" s="31" t="s">
        <v>38</v>
      </c>
      <c r="C12" s="30" t="s">
        <v>2</v>
      </c>
      <c r="D12" s="32" t="s">
        <v>39</v>
      </c>
      <c r="E12" s="31" t="s">
        <v>40</v>
      </c>
      <c r="F12" s="33" t="s">
        <v>41</v>
      </c>
      <c r="G12" s="25" t="s">
        <v>42</v>
      </c>
      <c r="H12" s="34">
        <v>45078.0</v>
      </c>
      <c r="I12" s="35">
        <v>45168.0</v>
      </c>
      <c r="J12" s="31">
        <v>3.0</v>
      </c>
      <c r="K12" s="36">
        <v>1.0</v>
      </c>
      <c r="L12" s="30" t="s">
        <v>43</v>
      </c>
      <c r="M12" s="37">
        <f>12500000/3</f>
        <v>4166666.667</v>
      </c>
      <c r="N12" s="37">
        <f>+J12*M12</f>
        <v>12500000</v>
      </c>
      <c r="O12" s="38" t="s">
        <v>44</v>
      </c>
      <c r="P12" s="39">
        <f>+M12/30</f>
        <v>138888.8889</v>
      </c>
      <c r="Q12" s="39"/>
      <c r="R12" s="40">
        <v>426666.0</v>
      </c>
      <c r="S12" s="39"/>
      <c r="T12" s="39"/>
      <c r="U12" s="41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t="48.0" customHeight="1">
      <c r="A13" s="42" t="s">
        <v>45</v>
      </c>
      <c r="B13" s="43"/>
      <c r="C13" s="44">
        <v>45071.0</v>
      </c>
      <c r="D13" s="45" t="s">
        <v>46</v>
      </c>
      <c r="E13" s="44">
        <v>45073.0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>
        <f>+R12-M12</f>
        <v>-3740000.667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51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52" t="s">
        <v>50</v>
      </c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5" t="s">
        <v>51</v>
      </c>
      <c r="B16" s="56"/>
      <c r="C16" s="56"/>
      <c r="D16" s="57"/>
      <c r="E16" s="58" t="s">
        <v>52</v>
      </c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6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61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61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6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6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6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6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6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6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6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6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6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6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6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6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6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6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6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61"/>
      <c r="F35" s="6"/>
      <c r="G35" s="6"/>
      <c r="H35" s="6"/>
      <c r="I35" s="6"/>
      <c r="J35" s="6"/>
      <c r="K35" s="6"/>
      <c r="L35" s="6"/>
      <c r="M35" s="6"/>
      <c r="N35" s="6"/>
      <c r="O35" s="6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61"/>
      <c r="F36" s="6"/>
      <c r="G36" s="6"/>
      <c r="H36" s="6"/>
      <c r="I36" s="6"/>
      <c r="J36" s="6"/>
      <c r="K36" s="6"/>
      <c r="L36" s="6"/>
      <c r="M36" s="6"/>
      <c r="N36" s="6"/>
      <c r="O36" s="6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61"/>
      <c r="F37" s="6"/>
      <c r="G37" s="6"/>
      <c r="H37" s="6"/>
      <c r="I37" s="6"/>
      <c r="J37" s="6"/>
      <c r="K37" s="6"/>
      <c r="L37" s="6"/>
      <c r="M37" s="6"/>
      <c r="N37" s="6"/>
      <c r="O37" s="6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6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6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6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6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6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6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6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6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6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6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6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6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6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6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6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6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6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6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6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6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6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6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6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6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6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6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6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6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6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6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6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6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6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6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6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6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6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6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6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6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6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6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6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6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6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6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6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6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6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6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6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6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6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6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6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6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6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6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6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6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6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6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6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6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6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6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6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6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6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6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6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6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6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6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6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6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6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6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6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6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6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6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6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6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6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6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6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6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6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6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6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6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6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6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6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6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6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6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6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6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6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6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6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6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6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6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6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6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6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6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6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6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6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6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6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6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6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6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6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6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6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6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6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6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6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6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6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6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6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6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6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6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6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6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6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6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6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6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6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6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6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6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6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6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6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6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6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6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6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6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6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6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6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6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6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6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6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6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6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6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6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6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6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6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6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6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6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6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6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6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6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6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6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6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6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6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6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6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6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6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61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61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61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6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61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61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61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61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61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61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61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61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61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6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61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6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61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61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61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61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61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61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61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61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61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61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61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61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61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61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61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61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61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61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61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61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61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6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61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61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61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61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61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61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61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61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61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61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61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6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61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61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61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6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6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6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61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6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61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6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6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6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61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61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6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61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61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61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61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61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61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61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61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61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61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61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61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6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61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61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61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61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61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61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61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6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61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61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61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61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61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61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61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61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61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61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61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61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61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61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61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61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61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61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61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61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61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61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61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6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61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61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61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61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61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61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61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61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61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61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61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61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61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61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61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61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61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61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61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61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61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61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61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6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61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61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61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61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61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61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61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61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61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61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61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61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61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6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61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61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61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61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61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61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61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61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61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61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61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61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61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61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61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61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61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61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61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61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61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61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61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61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61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61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61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61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61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61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61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61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61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6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61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61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61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61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61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61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61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61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61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61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61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61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61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61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61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61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61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61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61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61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61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61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61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6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61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61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61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61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61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61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61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61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61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61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61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61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61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61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61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61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61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61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61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61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61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61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61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6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61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61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61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61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61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61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61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61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61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61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61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61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61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61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61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61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61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61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61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61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61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61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61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6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61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61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61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61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61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61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61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61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61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61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61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61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61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6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61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61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61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61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61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61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61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61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61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6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61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61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61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61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61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61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61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61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61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61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61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61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61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61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61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61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61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61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61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61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61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61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61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6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61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61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61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61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61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61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61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61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61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61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61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61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61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61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61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61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61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61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61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61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61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61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61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6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61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61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61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61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61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61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61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61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61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61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61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61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61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61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61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61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61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61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61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61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61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61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61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6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61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61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61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61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61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61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61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61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61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61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61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61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61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61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61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61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61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61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61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61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61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61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61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6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61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61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61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61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61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61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61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61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61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61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61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61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61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61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61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61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61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61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61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61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61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61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61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6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61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61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61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61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61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61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61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61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61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61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61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61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61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61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61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61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61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61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61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61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61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61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61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6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61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61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61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61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61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61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61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61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61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61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61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61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61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61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61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61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61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61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61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61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61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61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61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6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61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61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61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61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61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61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61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61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61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61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61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61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61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61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61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61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61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61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61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61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61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61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61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6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61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61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61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61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61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61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61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61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61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61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61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61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61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61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61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61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61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61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61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61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61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61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61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6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61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61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61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61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61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61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61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61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61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61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61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61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61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6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61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61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61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61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61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61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61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61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61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61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61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61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61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61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61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61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61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61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61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61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61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61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61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61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61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61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61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61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61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61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61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61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61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6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61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61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61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61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61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61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61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61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61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61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61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61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61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61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61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61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61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61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61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61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61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61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61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6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61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61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61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61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61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61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61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61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61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61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61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61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61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61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61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61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61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61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61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61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61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61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61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6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61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61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61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61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61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61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61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61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61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61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61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61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61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61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61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61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61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61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61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61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61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61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61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6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61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61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61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61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61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61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61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61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61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61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61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61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61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6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61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61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61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61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61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61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61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61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61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6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61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61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61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61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61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61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61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61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61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61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61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61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61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61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61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61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61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61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61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61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61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61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61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6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61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61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61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61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61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61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61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61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61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61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61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61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61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61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61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61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61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61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61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61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61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61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61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6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61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61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61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61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61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61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61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61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61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61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61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61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61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61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61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61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61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61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61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61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61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61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61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6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61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61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61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61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61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61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61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61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61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61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61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61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61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61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61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61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61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61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61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61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61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61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61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6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61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61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61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61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61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61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61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61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61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61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61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61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61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61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61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61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61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61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61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61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61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61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61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6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61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61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61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61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61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61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61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61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61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61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61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63"/>
      <c r="B989" s="63"/>
      <c r="C989" s="63"/>
      <c r="D989" s="63"/>
      <c r="E989" s="6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</row>
    <row r="990">
      <c r="A990" s="63"/>
      <c r="B990" s="63"/>
      <c r="C990" s="63"/>
      <c r="D990" s="63"/>
      <c r="E990" s="6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</row>
    <row r="991">
      <c r="A991" s="63"/>
      <c r="B991" s="63"/>
      <c r="C991" s="63"/>
      <c r="D991" s="63"/>
      <c r="E991" s="6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</row>
    <row r="992">
      <c r="A992" s="63"/>
      <c r="B992" s="63"/>
      <c r="C992" s="63"/>
      <c r="D992" s="63"/>
      <c r="E992" s="6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</row>
    <row r="993">
      <c r="A993" s="63"/>
      <c r="B993" s="63"/>
      <c r="C993" s="63"/>
      <c r="D993" s="63"/>
      <c r="E993" s="6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5">
        <f>+'SOLICITUD DE CONTRATO '!M12</f>
        <v>4166666.667</v>
      </c>
      <c r="B1" s="66">
        <f>+A1/30</f>
        <v>138888.8889</v>
      </c>
    </row>
    <row r="2">
      <c r="B2" s="66">
        <f>+B1*23</f>
        <v>3194444.444</v>
      </c>
    </row>
    <row r="4">
      <c r="A4" s="65">
        <f>+A1*8</f>
        <v>33333333.33</v>
      </c>
      <c r="B4" s="67">
        <f>+A4+B2</f>
        <v>36527777.78</v>
      </c>
    </row>
    <row r="11">
      <c r="A11" s="63">
        <v>1.0</v>
      </c>
      <c r="B11" s="66">
        <f>(3634104/30)*24</f>
        <v>2907283.2</v>
      </c>
      <c r="C11" s="63" t="s">
        <v>53</v>
      </c>
    </row>
    <row r="12">
      <c r="A12" s="63"/>
      <c r="B12" s="66">
        <f>(3634104*8)</f>
        <v>29072832</v>
      </c>
      <c r="C12" s="63" t="s">
        <v>54</v>
      </c>
    </row>
    <row r="13">
      <c r="A13" s="63"/>
      <c r="B13" s="66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